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it Melmer\Documents\ÖSB\Champions Trophy\"/>
    </mc:Choice>
  </mc:AlternateContent>
  <xr:revisionPtr revIDLastSave="0" documentId="13_ncr:1_{0582B6C3-D814-4C77-A55F-CD9FF02C42A5}" xr6:coauthVersionLast="36" xr6:coauthVersionMax="46" xr10:uidLastSave="{00000000-0000-0000-0000-000000000000}"/>
  <bookViews>
    <workbookView xWindow="0" yWindow="0" windowWidth="23040" windowHeight="8484" xr2:uid="{C67C2309-BC94-4E6E-A2FD-CBE0337EA44B}"/>
  </bookViews>
  <sheets>
    <sheet name="KK 3x40" sheetId="2" r:id="rId1"/>
    <sheet name="Luftgewehr" sheetId="1" r:id="rId2"/>
    <sheet name="Shooter Over All" sheetId="3" r:id="rId3"/>
  </sheets>
  <definedNames>
    <definedName name="_xlnm.Print_Area" localSheetId="0">'KK 3x40'!$B$2:$Q$14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H7" i="2"/>
  <c r="L7" i="2"/>
  <c r="Q7" i="2" s="1"/>
  <c r="M7" i="2"/>
  <c r="M19" i="1"/>
  <c r="L19" i="1"/>
  <c r="J19" i="1"/>
  <c r="O19" i="1" s="1"/>
  <c r="M18" i="1"/>
  <c r="L18" i="1"/>
  <c r="J18" i="1"/>
  <c r="O18" i="1" s="1"/>
  <c r="M17" i="1"/>
  <c r="O17" i="1" s="1"/>
  <c r="L17" i="1"/>
  <c r="J17" i="1"/>
  <c r="M16" i="1"/>
  <c r="O16" i="1" s="1"/>
  <c r="L16" i="1"/>
  <c r="J16" i="1"/>
  <c r="M15" i="1"/>
  <c r="O15" i="1" s="1"/>
  <c r="L15" i="1"/>
  <c r="J15" i="1"/>
  <c r="M14" i="1"/>
  <c r="O14" i="1" s="1"/>
  <c r="L14" i="1"/>
  <c r="J14" i="1"/>
  <c r="M13" i="1"/>
  <c r="O13" i="1" s="1"/>
  <c r="L13" i="1"/>
  <c r="J13" i="1"/>
  <c r="M12" i="1"/>
  <c r="O12" i="1" s="1"/>
  <c r="L12" i="1"/>
  <c r="J12" i="1"/>
  <c r="M11" i="1"/>
  <c r="O11" i="1" s="1"/>
  <c r="L11" i="1"/>
  <c r="J11" i="1"/>
  <c r="M10" i="1"/>
  <c r="O10" i="1" s="1"/>
  <c r="L10" i="1"/>
  <c r="J10" i="1"/>
  <c r="M9" i="1"/>
  <c r="O9" i="1" s="1"/>
  <c r="L9" i="1"/>
  <c r="J9" i="1"/>
  <c r="M8" i="1"/>
  <c r="O8" i="1" s="1"/>
  <c r="L8" i="1"/>
  <c r="J8" i="1"/>
  <c r="M7" i="1"/>
  <c r="O7" i="1" s="1"/>
  <c r="L7" i="1"/>
  <c r="J7" i="1"/>
  <c r="M6" i="1"/>
  <c r="O6" i="1" s="1"/>
  <c r="D3" i="3" s="1" a="1"/>
  <c r="D3" i="3" s="1"/>
  <c r="F3" i="3" s="1"/>
  <c r="L6" i="1"/>
  <c r="J6" i="1"/>
  <c r="M14" i="2"/>
  <c r="M13" i="2"/>
  <c r="M12" i="2"/>
  <c r="M9" i="2"/>
  <c r="M10" i="2"/>
  <c r="M8" i="2"/>
  <c r="M6" i="2"/>
  <c r="L9" i="2"/>
  <c r="L13" i="2"/>
  <c r="L14" i="2"/>
  <c r="L6" i="2"/>
  <c r="L8" i="2"/>
  <c r="L12" i="2"/>
  <c r="L10" i="2"/>
  <c r="M11" i="2"/>
  <c r="L11" i="2"/>
  <c r="V13" i="2"/>
  <c r="J13" i="2" s="1"/>
  <c r="V12" i="2"/>
  <c r="J12" i="2" s="1"/>
  <c r="V6" i="2"/>
  <c r="J8" i="2" s="1"/>
  <c r="V8" i="2"/>
  <c r="J7" i="2" s="1"/>
  <c r="V10" i="2"/>
  <c r="J10" i="2" s="1"/>
  <c r="V11" i="2"/>
  <c r="J11" i="2" s="1"/>
  <c r="V9" i="2"/>
  <c r="J9" i="2" s="1"/>
  <c r="V14" i="2"/>
  <c r="J14" i="2" s="1"/>
  <c r="V7" i="2"/>
  <c r="J6" i="2" s="1"/>
  <c r="H6" i="2"/>
  <c r="H11" i="2"/>
  <c r="H10" i="2"/>
  <c r="H13" i="2"/>
  <c r="H9" i="2"/>
  <c r="H14" i="2"/>
  <c r="H12" i="2"/>
  <c r="H8" i="2"/>
  <c r="E13" i="2"/>
  <c r="Q13" i="2" s="1"/>
  <c r="E14" i="2"/>
  <c r="E6" i="2"/>
  <c r="E9" i="2"/>
  <c r="E11" i="2"/>
  <c r="E8" i="2"/>
  <c r="E12" i="2"/>
  <c r="E10" i="2"/>
  <c r="Q6" i="2" l="1"/>
  <c r="Q12" i="2"/>
  <c r="Q8" i="2"/>
  <c r="Q11" i="2"/>
  <c r="Q10" i="2"/>
  <c r="Q14" i="2"/>
  <c r="Q9" i="2"/>
  <c r="F8" i="3"/>
  <c r="F15" i="3"/>
  <c r="F11" i="3"/>
  <c r="F14" i="3"/>
  <c r="F7" i="3"/>
  <c r="F4" i="3"/>
  <c r="F13" i="3"/>
  <c r="F5" i="3"/>
  <c r="F9" i="3"/>
  <c r="F16" i="3"/>
  <c r="F10" i="3"/>
  <c r="F12" i="3"/>
  <c r="F6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<sst xmlns="http://schemas.openxmlformats.org/spreadsheetml/2006/main" count="103" uniqueCount="60">
  <si>
    <t>Name</t>
  </si>
  <si>
    <t>Total</t>
  </si>
  <si>
    <t>Abweichung zum Saisonschnitt</t>
  </si>
  <si>
    <t>Waibel Sheileen</t>
  </si>
  <si>
    <t>Peer Franziska</t>
  </si>
  <si>
    <t>Köck Rebecca</t>
  </si>
  <si>
    <t>Hofmann Olivia</t>
  </si>
  <si>
    <t>Mathis Thomas</t>
  </si>
  <si>
    <t>Pickl Bernhard</t>
  </si>
  <si>
    <t>Diem Patrick</t>
  </si>
  <si>
    <t>Thum Andreas</t>
  </si>
  <si>
    <t>Kitzbichler Jasmin</t>
  </si>
  <si>
    <t>KK 3x40 Saisonschnitt zum 10.01.2021</t>
  </si>
  <si>
    <t>Anzahl der 10,9</t>
  </si>
  <si>
    <t>389/399/387</t>
  </si>
  <si>
    <t>391/397/386</t>
  </si>
  <si>
    <t>392/398/390</t>
  </si>
  <si>
    <t>398/399/393</t>
  </si>
  <si>
    <t>390/396/380</t>
  </si>
  <si>
    <t>396/400/388</t>
  </si>
  <si>
    <t>387/396/384</t>
  </si>
  <si>
    <t>K</t>
  </si>
  <si>
    <t>L</t>
  </si>
  <si>
    <t>S</t>
  </si>
  <si>
    <t>Standardabweichung</t>
  </si>
  <si>
    <t>392/397/380</t>
  </si>
  <si>
    <t>K/L/S</t>
  </si>
  <si>
    <t>396/398/377</t>
  </si>
  <si>
    <t>Platz</t>
  </si>
  <si>
    <t>Sonderwertung</t>
  </si>
  <si>
    <t xml:space="preserve">Summe Wertungsschuss 40+80+120 </t>
  </si>
  <si>
    <t>Konstanz der Stellungen (Stabw)</t>
  </si>
  <si>
    <t>Luftgewehr Saisonschnitt zum 10.01.2021</t>
  </si>
  <si>
    <t>Finale KW 11 Dienstag, 16.03.2021</t>
  </si>
  <si>
    <t>1. Schuss</t>
  </si>
  <si>
    <t>30. Schuss</t>
  </si>
  <si>
    <t>29. Schuss</t>
  </si>
  <si>
    <t>Differenz aus höchster- abzgl. niedrigster 10er Serie</t>
  </si>
  <si>
    <t>Höllwarth Michael</t>
  </si>
  <si>
    <t>Strempfl Martin</t>
  </si>
  <si>
    <t>Zott Georg</t>
  </si>
  <si>
    <t>Rumpler Gernot</t>
  </si>
  <si>
    <t>Mair Tobias</t>
  </si>
  <si>
    <t>LG</t>
  </si>
  <si>
    <t>KK</t>
  </si>
  <si>
    <t>Shooter Over All</t>
  </si>
  <si>
    <t>KK 3x40</t>
  </si>
  <si>
    <t>Finale</t>
  </si>
  <si>
    <t>HF2</t>
  </si>
  <si>
    <t>HF1</t>
  </si>
  <si>
    <t>Ergebnis</t>
  </si>
  <si>
    <t xml:space="preserve">1. Runde KW 8 Donnerstag, 25.02.2021 </t>
  </si>
  <si>
    <t xml:space="preserve">2. Runde KW 9 Donneratag, 04.03.2021 </t>
  </si>
  <si>
    <t xml:space="preserve">3. Runde KW 10 Donnerstag, 11.03.2021 </t>
  </si>
  <si>
    <t>Finale KW 11 Donnerstag, 18.03.2021</t>
  </si>
  <si>
    <t xml:space="preserve"> Ergebnis</t>
  </si>
  <si>
    <t>1. Runde KW 8 Dienstag, 23.02.2021</t>
  </si>
  <si>
    <t>2. Runde KW 9 Dienstag, 02.03.2021</t>
  </si>
  <si>
    <t>3. Runde KW 10 Dienstag, 09.03.2021</t>
  </si>
  <si>
    <t>Luftgewehr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</si>
</sst>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6" fillId="0" borderId="0" xfId="0" applyFont="1"/>
    <xf numFmtId="0" fontId="4" fillId="0" borderId="0" xfId="0" applyFont="1"/>
    <xf numFmtId="49" fontId="8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2" fontId="8" fillId="0" borderId="19" xfId="0" applyNumberFormat="1" applyFont="1" applyFill="1" applyBorder="1" applyAlignment="1" applyProtection="1">
      <alignment horizontal="center" vertical="center"/>
      <protection locked="0" hidden="1"/>
    </xf>
    <xf numFmtId="1" fontId="8" fillId="2" borderId="9" xfId="0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/>
    </xf>
    <xf numFmtId="1" fontId="8" fillId="0" borderId="11" xfId="0" applyNumberFormat="1" applyFont="1" applyFill="1" applyBorder="1" applyAlignment="1" applyProtection="1">
      <alignment horizontal="center" vertical="center"/>
      <protection hidden="1"/>
    </xf>
    <xf numFmtId="165" fontId="5" fillId="0" borderId="11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5" borderId="38" xfId="0" applyFont="1" applyFill="1" applyBorder="1"/>
    <xf numFmtId="0" fontId="0" fillId="5" borderId="39" xfId="0" applyFill="1" applyBorder="1" applyAlignment="1">
      <alignment vertical="center" wrapText="1"/>
    </xf>
    <xf numFmtId="0" fontId="0" fillId="5" borderId="23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0" fillId="5" borderId="29" xfId="0" applyFont="1" applyFill="1" applyBorder="1" applyAlignment="1">
      <alignment horizontal="center" wrapText="1"/>
    </xf>
    <xf numFmtId="164" fontId="0" fillId="5" borderId="7" xfId="0" applyNumberFormat="1" applyFill="1" applyBorder="1" applyAlignment="1">
      <alignment horizontal="center" wrapText="1"/>
    </xf>
    <xf numFmtId="164" fontId="0" fillId="5" borderId="15" xfId="0" applyNumberFormat="1" applyFill="1" applyBorder="1" applyAlignment="1">
      <alignment horizontal="center" wrapText="1"/>
    </xf>
    <xf numFmtId="2" fontId="10" fillId="5" borderId="18" xfId="0" applyNumberFormat="1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2" fontId="10" fillId="4" borderId="33" xfId="0" applyNumberFormat="1" applyFont="1" applyFill="1" applyBorder="1" applyAlignment="1">
      <alignment horizontal="center" wrapText="1"/>
    </xf>
    <xf numFmtId="0" fontId="2" fillId="6" borderId="40" xfId="0" applyFont="1" applyFill="1" applyBorder="1"/>
    <xf numFmtId="0" fontId="0" fillId="6" borderId="41" xfId="0" applyFill="1" applyBorder="1" applyAlignment="1">
      <alignment vertical="center" wrapText="1"/>
    </xf>
    <xf numFmtId="0" fontId="0" fillId="6" borderId="17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6" xfId="0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wrapText="1"/>
    </xf>
    <xf numFmtId="2" fontId="10" fillId="6" borderId="32" xfId="0" applyNumberFormat="1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wrapText="1"/>
    </xf>
    <xf numFmtId="0" fontId="2" fillId="7" borderId="40" xfId="0" applyFont="1" applyFill="1" applyBorder="1"/>
    <xf numFmtId="0" fontId="0" fillId="7" borderId="41" xfId="0" applyFill="1" applyBorder="1" applyAlignment="1">
      <alignment vertical="center" wrapText="1"/>
    </xf>
    <xf numFmtId="0" fontId="0" fillId="7" borderId="17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10" fillId="7" borderId="32" xfId="0" applyFont="1" applyFill="1" applyBorder="1" applyAlignment="1">
      <alignment horizontal="center" wrapText="1"/>
    </xf>
    <xf numFmtId="2" fontId="10" fillId="7" borderId="32" xfId="0" applyNumberFormat="1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2" fillId="0" borderId="40" xfId="0" applyFont="1" applyBorder="1"/>
    <xf numFmtId="0" fontId="0" fillId="0" borderId="41" xfId="0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10" fillId="0" borderId="32" xfId="0" applyNumberFormat="1" applyFon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2" fontId="0" fillId="0" borderId="17" xfId="0" applyNumberFormat="1" applyBorder="1" applyAlignment="1">
      <alignment horizontal="center" wrapText="1"/>
    </xf>
    <xf numFmtId="0" fontId="2" fillId="0" borderId="42" xfId="0" applyFont="1" applyBorder="1"/>
    <xf numFmtId="0" fontId="0" fillId="0" borderId="43" xfId="0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2" fontId="10" fillId="0" borderId="36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0" fillId="0" borderId="45" xfId="0" applyBorder="1"/>
    <xf numFmtId="0" fontId="0" fillId="0" borderId="41" xfId="0" applyBorder="1"/>
    <xf numFmtId="0" fontId="0" fillId="0" borderId="43" xfId="0" applyBorder="1"/>
    <xf numFmtId="0" fontId="0" fillId="0" borderId="46" xfId="0" applyBorder="1"/>
    <xf numFmtId="0" fontId="0" fillId="0" borderId="17" xfId="0" applyBorder="1"/>
    <xf numFmtId="0" fontId="0" fillId="0" borderId="19" xfId="0" applyBorder="1"/>
    <xf numFmtId="0" fontId="0" fillId="0" borderId="38" xfId="0" applyBorder="1"/>
    <xf numFmtId="0" fontId="0" fillId="0" borderId="40" xfId="0" applyBorder="1"/>
    <xf numFmtId="0" fontId="0" fillId="0" borderId="42" xfId="0" applyBorder="1"/>
    <xf numFmtId="0" fontId="0" fillId="0" borderId="2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0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164" fontId="6" fillId="0" borderId="53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25" xfId="0" applyNumberFormat="1" applyFont="1" applyBorder="1"/>
    <xf numFmtId="2" fontId="7" fillId="0" borderId="1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2" fontId="7" fillId="4" borderId="30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/>
    </xf>
    <xf numFmtId="49" fontId="8" fillId="7" borderId="51" xfId="0" applyNumberFormat="1" applyFont="1" applyFill="1" applyBorder="1" applyAlignment="1" applyProtection="1">
      <alignment horizontal="left" vertical="center"/>
      <protection locked="0"/>
    </xf>
    <xf numFmtId="2" fontId="6" fillId="7" borderId="9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2" fontId="7" fillId="7" borderId="50" xfId="0" applyNumberFormat="1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0" fontId="5" fillId="7" borderId="56" xfId="0" applyFont="1" applyFill="1" applyBorder="1" applyAlignment="1">
      <alignment horizontal="center"/>
    </xf>
    <xf numFmtId="165" fontId="5" fillId="7" borderId="9" xfId="0" applyNumberFormat="1" applyFont="1" applyFill="1" applyBorder="1" applyAlignment="1">
      <alignment horizontal="center"/>
    </xf>
    <xf numFmtId="2" fontId="7" fillId="7" borderId="46" xfId="0" applyNumberFormat="1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 applyProtection="1">
      <alignment horizontal="left" vertical="center"/>
      <protection locked="0"/>
    </xf>
    <xf numFmtId="2" fontId="6" fillId="5" borderId="23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2" fontId="7" fillId="5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2" fontId="7" fillId="5" borderId="23" xfId="0" applyNumberFormat="1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2" fontId="8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 vertical="center"/>
    </xf>
    <xf numFmtId="0" fontId="5" fillId="0" borderId="13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 applyProtection="1">
      <alignment horizontal="left" vertical="center"/>
      <protection locked="0"/>
    </xf>
    <xf numFmtId="2" fontId="8" fillId="6" borderId="54" xfId="0" applyNumberFormat="1" applyFont="1" applyFill="1" applyBorder="1" applyAlignment="1" applyProtection="1">
      <alignment horizontal="center" vertical="center"/>
      <protection locked="0" hidden="1"/>
    </xf>
    <xf numFmtId="0" fontId="6" fillId="6" borderId="13" xfId="0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1" fontId="8" fillId="6" borderId="9" xfId="0" applyNumberFormat="1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>
      <alignment horizontal="center"/>
    </xf>
    <xf numFmtId="165" fontId="5" fillId="6" borderId="57" xfId="0" applyNumberFormat="1" applyFont="1" applyFill="1" applyBorder="1" applyAlignment="1">
      <alignment horizontal="center"/>
    </xf>
    <xf numFmtId="2" fontId="7" fillId="6" borderId="9" xfId="0" applyNumberFormat="1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11" fillId="0" borderId="0" xfId="0" applyFont="1"/>
    <xf numFmtId="0" fontId="6" fillId="0" borderId="28" xfId="0" applyFont="1" applyBorder="1"/>
    <xf numFmtId="0" fontId="0" fillId="5" borderId="33" xfId="0" applyFont="1" applyFill="1" applyBorder="1" applyAlignment="1">
      <alignment horizontal="center" wrapText="1"/>
    </xf>
    <xf numFmtId="0" fontId="0" fillId="6" borderId="33" xfId="0" applyFont="1" applyFill="1" applyBorder="1" applyAlignment="1">
      <alignment horizontal="center" wrapText="1"/>
    </xf>
    <xf numFmtId="0" fontId="0" fillId="7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62D2-3EE2-4301-A5B3-16C520D2B090}">
  <sheetPr>
    <pageSetUpPr fitToPage="1"/>
  </sheetPr>
  <dimension ref="A1:V14"/>
  <sheetViews>
    <sheetView tabSelected="1" zoomScale="90" zoomScaleNormal="90" workbookViewId="0">
      <selection activeCell="N5" sqref="N5:O5"/>
    </sheetView>
  </sheetViews>
  <sheetFormatPr baseColWidth="10" defaultColWidth="11.44140625" defaultRowHeight="15.6" x14ac:dyDescent="0.3"/>
  <cols>
    <col min="1" max="1" width="3.33203125" style="1" customWidth="1"/>
    <col min="2" max="2" width="17.44140625" style="1" customWidth="1"/>
    <col min="3" max="3" width="15.44140625" style="1" customWidth="1"/>
    <col min="4" max="4" width="10.6640625" style="1" customWidth="1"/>
    <col min="5" max="5" width="13.33203125" style="1" bestFit="1" customWidth="1"/>
    <col min="6" max="6" width="14.77734375" style="1" customWidth="1"/>
    <col min="7" max="7" width="10.6640625" style="1" customWidth="1"/>
    <col min="8" max="8" width="13.33203125" style="1" bestFit="1" customWidth="1"/>
    <col min="9" max="9" width="13.33203125" style="1" customWidth="1"/>
    <col min="10" max="10" width="11" style="1" customWidth="1"/>
    <col min="11" max="11" width="11.6640625" style="1" customWidth="1"/>
    <col min="12" max="12" width="13.33203125" style="1" bestFit="1" customWidth="1"/>
    <col min="13" max="13" width="15.33203125" style="1" customWidth="1"/>
    <col min="14" max="14" width="8.6640625" style="1" customWidth="1"/>
    <col min="15" max="15" width="8.109375" style="1" customWidth="1"/>
    <col min="16" max="16" width="16.77734375" style="1" customWidth="1"/>
    <col min="17" max="18" width="11.44140625" style="1"/>
    <col min="19" max="20" width="4.44140625" style="1" customWidth="1"/>
    <col min="21" max="21" width="4.77734375" style="1" customWidth="1"/>
    <col min="22" max="16384" width="11.44140625" style="1"/>
  </cols>
  <sheetData>
    <row r="1" spans="1:22" ht="21.6" thickBot="1" x14ac:dyDescent="0.45">
      <c r="B1" s="98" t="s">
        <v>46</v>
      </c>
      <c r="D1" s="164" t="s">
        <v>51</v>
      </c>
      <c r="E1" s="165"/>
      <c r="F1" s="166"/>
      <c r="G1" s="164" t="s">
        <v>52</v>
      </c>
      <c r="H1" s="165"/>
      <c r="I1" s="165"/>
      <c r="J1" s="166"/>
      <c r="K1" s="167" t="s">
        <v>53</v>
      </c>
      <c r="L1" s="168"/>
      <c r="M1" s="169"/>
      <c r="N1" s="167" t="s">
        <v>54</v>
      </c>
      <c r="O1" s="165"/>
      <c r="P1" s="166"/>
    </row>
    <row r="2" spans="1:22" ht="15.45" customHeight="1" thickBot="1" x14ac:dyDescent="0.35">
      <c r="A2" s="170" t="s">
        <v>28</v>
      </c>
      <c r="B2" s="181" t="s">
        <v>0</v>
      </c>
      <c r="C2" s="183" t="s">
        <v>12</v>
      </c>
      <c r="D2" s="173" t="s">
        <v>50</v>
      </c>
      <c r="E2" s="177" t="s">
        <v>2</v>
      </c>
      <c r="F2" s="5" t="s">
        <v>29</v>
      </c>
      <c r="G2" s="173" t="s">
        <v>50</v>
      </c>
      <c r="H2" s="177" t="s">
        <v>2</v>
      </c>
      <c r="I2" s="185" t="s">
        <v>29</v>
      </c>
      <c r="J2" s="186"/>
      <c r="K2" s="173" t="s">
        <v>50</v>
      </c>
      <c r="L2" s="177" t="s">
        <v>2</v>
      </c>
      <c r="M2" s="5" t="s">
        <v>29</v>
      </c>
      <c r="N2" s="193" t="s">
        <v>50</v>
      </c>
      <c r="O2" s="194"/>
      <c r="P2" s="195"/>
      <c r="Q2" s="179" t="s">
        <v>1</v>
      </c>
    </row>
    <row r="3" spans="1:22" ht="16.05" customHeight="1" x14ac:dyDescent="0.3">
      <c r="A3" s="171"/>
      <c r="B3" s="182"/>
      <c r="C3" s="184"/>
      <c r="D3" s="174"/>
      <c r="E3" s="178"/>
      <c r="F3" s="175" t="s">
        <v>13</v>
      </c>
      <c r="G3" s="174"/>
      <c r="H3" s="178"/>
      <c r="I3" s="187" t="s">
        <v>26</v>
      </c>
      <c r="J3" s="189" t="s">
        <v>31</v>
      </c>
      <c r="K3" s="174"/>
      <c r="L3" s="178"/>
      <c r="M3" s="191" t="s">
        <v>30</v>
      </c>
      <c r="N3" s="196"/>
      <c r="O3" s="197"/>
      <c r="P3" s="198"/>
      <c r="Q3" s="180"/>
      <c r="S3" s="2" t="s">
        <v>21</v>
      </c>
      <c r="T3" s="2" t="s">
        <v>22</v>
      </c>
      <c r="U3" s="2" t="s">
        <v>23</v>
      </c>
      <c r="V3" s="2" t="s">
        <v>24</v>
      </c>
    </row>
    <row r="4" spans="1:22" ht="18" customHeight="1" thickBot="1" x14ac:dyDescent="0.35">
      <c r="A4" s="171"/>
      <c r="B4" s="182"/>
      <c r="C4" s="184"/>
      <c r="D4" s="174"/>
      <c r="E4" s="178"/>
      <c r="F4" s="176"/>
      <c r="G4" s="174"/>
      <c r="H4" s="178"/>
      <c r="I4" s="188"/>
      <c r="J4" s="190"/>
      <c r="K4" s="174"/>
      <c r="L4" s="178"/>
      <c r="M4" s="192"/>
      <c r="N4" s="199"/>
      <c r="O4" s="200"/>
      <c r="P4" s="201"/>
      <c r="Q4" s="180"/>
    </row>
    <row r="5" spans="1:22" ht="19.05" customHeight="1" thickBot="1" x14ac:dyDescent="0.35">
      <c r="A5" s="172"/>
      <c r="B5" s="182"/>
      <c r="C5" s="184"/>
      <c r="D5" s="174"/>
      <c r="E5" s="178"/>
      <c r="F5" s="176"/>
      <c r="G5" s="174"/>
      <c r="H5" s="178"/>
      <c r="I5" s="188"/>
      <c r="J5" s="190"/>
      <c r="K5" s="174"/>
      <c r="L5" s="178"/>
      <c r="M5" s="192"/>
      <c r="N5" s="97" t="s">
        <v>49</v>
      </c>
      <c r="O5" s="97" t="s">
        <v>48</v>
      </c>
      <c r="P5" s="95" t="s">
        <v>47</v>
      </c>
      <c r="Q5" s="180"/>
    </row>
    <row r="6" spans="1:22" ht="16.2" thickBot="1" x14ac:dyDescent="0.35">
      <c r="A6" s="113">
        <v>1</v>
      </c>
      <c r="B6" s="114" t="s">
        <v>7</v>
      </c>
      <c r="C6" s="115">
        <v>1179.5</v>
      </c>
      <c r="D6" s="116">
        <v>1188</v>
      </c>
      <c r="E6" s="117">
        <f t="shared" ref="E6:E14" si="0">SUM(D6-C6)</f>
        <v>8.5</v>
      </c>
      <c r="F6" s="118">
        <v>2</v>
      </c>
      <c r="G6" s="116">
        <v>1190</v>
      </c>
      <c r="H6" s="117">
        <f t="shared" ref="H6:H14" si="1">SUM(G6-C6)</f>
        <v>10.5</v>
      </c>
      <c r="I6" s="119" t="s">
        <v>17</v>
      </c>
      <c r="J6" s="96">
        <f t="shared" ref="J6:J7" si="2">VALUE(V7)</f>
        <v>3.214550253664318</v>
      </c>
      <c r="K6" s="116">
        <v>1179</v>
      </c>
      <c r="L6" s="120">
        <f t="shared" ref="L6:L14" si="3">SUM(K6-C6)</f>
        <v>-0.5</v>
      </c>
      <c r="M6" s="121">
        <f>(10.7+10.4+10.1)</f>
        <v>31.200000000000003</v>
      </c>
      <c r="N6" s="122"/>
      <c r="O6" s="123">
        <v>3</v>
      </c>
      <c r="P6" s="124">
        <v>3</v>
      </c>
      <c r="Q6" s="99">
        <f t="shared" ref="Q6:Q14" si="4">SUM(E6+H6+L6+N6+O6+P6)</f>
        <v>24.5</v>
      </c>
      <c r="S6" s="1">
        <v>391</v>
      </c>
      <c r="T6" s="1">
        <v>397</v>
      </c>
      <c r="U6" s="1">
        <v>386</v>
      </c>
      <c r="V6" s="1">
        <f t="shared" ref="V6:V14" si="5">STDEV(S6:U6)</f>
        <v>5.5075705472861021</v>
      </c>
    </row>
    <row r="7" spans="1:22" ht="16.2" thickBot="1" x14ac:dyDescent="0.35">
      <c r="A7" s="144">
        <v>2</v>
      </c>
      <c r="B7" s="145" t="s">
        <v>3</v>
      </c>
      <c r="C7" s="146">
        <v>1179</v>
      </c>
      <c r="D7" s="147">
        <v>1186</v>
      </c>
      <c r="E7" s="148">
        <f t="shared" si="0"/>
        <v>7</v>
      </c>
      <c r="F7" s="149">
        <v>3</v>
      </c>
      <c r="G7" s="147">
        <v>1184</v>
      </c>
      <c r="H7" s="148">
        <f t="shared" si="1"/>
        <v>5</v>
      </c>
      <c r="I7" s="150" t="s">
        <v>19</v>
      </c>
      <c r="J7" s="151">
        <f t="shared" si="2"/>
        <v>6.110100926607787</v>
      </c>
      <c r="K7" s="147">
        <v>1185</v>
      </c>
      <c r="L7" s="152">
        <f t="shared" si="3"/>
        <v>6</v>
      </c>
      <c r="M7" s="153">
        <f>(10.6+10.8+9.4)</f>
        <v>30.799999999999997</v>
      </c>
      <c r="N7" s="154">
        <v>4</v>
      </c>
      <c r="O7" s="155"/>
      <c r="P7" s="156">
        <v>2</v>
      </c>
      <c r="Q7" s="99">
        <f t="shared" si="4"/>
        <v>24</v>
      </c>
      <c r="S7" s="1">
        <v>398</v>
      </c>
      <c r="T7" s="1">
        <v>399</v>
      </c>
      <c r="U7" s="1">
        <v>393</v>
      </c>
      <c r="V7" s="1">
        <f t="shared" si="5"/>
        <v>3.214550253664318</v>
      </c>
    </row>
    <row r="8" spans="1:22" ht="16.2" thickBot="1" x14ac:dyDescent="0.35">
      <c r="A8" s="101">
        <v>3</v>
      </c>
      <c r="B8" s="102" t="s">
        <v>10</v>
      </c>
      <c r="C8" s="103">
        <v>1165.5999999999999</v>
      </c>
      <c r="D8" s="104">
        <v>1176</v>
      </c>
      <c r="E8" s="105">
        <f>SUM(D8-C8)</f>
        <v>10.400000000000091</v>
      </c>
      <c r="F8" s="106">
        <v>1</v>
      </c>
      <c r="G8" s="104">
        <v>1174</v>
      </c>
      <c r="H8" s="105">
        <f>SUM(G8-C8)</f>
        <v>8.4000000000000909</v>
      </c>
      <c r="I8" s="107" t="s">
        <v>15</v>
      </c>
      <c r="J8" s="108">
        <f>VALUE(V6)</f>
        <v>5.5075705472861021</v>
      </c>
      <c r="K8" s="104">
        <v>1167</v>
      </c>
      <c r="L8" s="109">
        <f>SUM(K8-C8)</f>
        <v>1.4000000000000909</v>
      </c>
      <c r="M8" s="157">
        <f>(9.9+10.8+9.7)</f>
        <v>30.400000000000002</v>
      </c>
      <c r="N8" s="110">
        <v>2</v>
      </c>
      <c r="O8" s="111"/>
      <c r="P8" s="112"/>
      <c r="Q8" s="99">
        <f t="shared" si="4"/>
        <v>22.200000000000273</v>
      </c>
      <c r="S8" s="1">
        <v>396</v>
      </c>
      <c r="T8" s="1">
        <v>400</v>
      </c>
      <c r="U8" s="1">
        <v>388</v>
      </c>
      <c r="V8" s="1">
        <f t="shared" si="5"/>
        <v>6.110100926607787</v>
      </c>
    </row>
    <row r="9" spans="1:22" ht="16.2" thickBot="1" x14ac:dyDescent="0.35">
      <c r="A9" s="125">
        <v>4</v>
      </c>
      <c r="B9" s="126" t="s">
        <v>4</v>
      </c>
      <c r="C9" s="127">
        <v>1175.67</v>
      </c>
      <c r="D9" s="128">
        <v>1172</v>
      </c>
      <c r="E9" s="129">
        <f t="shared" si="0"/>
        <v>-3.6700000000000728</v>
      </c>
      <c r="F9" s="130">
        <v>3</v>
      </c>
      <c r="G9" s="128">
        <v>1180</v>
      </c>
      <c r="H9" s="129">
        <f t="shared" si="1"/>
        <v>4.3299999999999272</v>
      </c>
      <c r="I9" s="131" t="s">
        <v>16</v>
      </c>
      <c r="J9" s="132">
        <f t="shared" ref="J9:J14" si="6">VALUE(V9)</f>
        <v>4.1633319989322661</v>
      </c>
      <c r="K9" s="128">
        <v>1184</v>
      </c>
      <c r="L9" s="133">
        <f t="shared" si="3"/>
        <v>8.3299999999999272</v>
      </c>
      <c r="M9" s="92">
        <f>(10.5+10.6+10.7)</f>
        <v>31.8</v>
      </c>
      <c r="N9" s="135"/>
      <c r="O9" s="136">
        <v>4</v>
      </c>
      <c r="P9" s="137">
        <v>4</v>
      </c>
      <c r="Q9" s="99">
        <f t="shared" si="4"/>
        <v>16.989999999999782</v>
      </c>
      <c r="S9" s="1">
        <v>392</v>
      </c>
      <c r="T9" s="1">
        <v>398</v>
      </c>
      <c r="U9" s="1">
        <v>390</v>
      </c>
      <c r="V9" s="1">
        <f t="shared" si="5"/>
        <v>4.1633319989322661</v>
      </c>
    </row>
    <row r="10" spans="1:22" ht="16.2" thickBot="1" x14ac:dyDescent="0.35">
      <c r="A10" s="125">
        <v>5</v>
      </c>
      <c r="B10" s="126" t="s">
        <v>9</v>
      </c>
      <c r="C10" s="138">
        <v>1165</v>
      </c>
      <c r="D10" s="128">
        <v>1167</v>
      </c>
      <c r="E10" s="129">
        <f t="shared" si="0"/>
        <v>2</v>
      </c>
      <c r="F10" s="139">
        <v>2</v>
      </c>
      <c r="G10" s="128">
        <v>1167</v>
      </c>
      <c r="H10" s="129">
        <f t="shared" si="1"/>
        <v>2</v>
      </c>
      <c r="I10" s="131" t="s">
        <v>20</v>
      </c>
      <c r="J10" s="132">
        <f t="shared" si="6"/>
        <v>6.2449979983983983</v>
      </c>
      <c r="K10" s="128">
        <v>1169</v>
      </c>
      <c r="L10" s="133">
        <f t="shared" si="3"/>
        <v>4</v>
      </c>
      <c r="M10" s="134">
        <f>(9.6+9.9+10.4)</f>
        <v>29.9</v>
      </c>
      <c r="N10" s="140">
        <v>3</v>
      </c>
      <c r="O10" s="136"/>
      <c r="P10" s="137">
        <v>1</v>
      </c>
      <c r="Q10" s="99">
        <f t="shared" si="4"/>
        <v>12</v>
      </c>
      <c r="S10" s="1">
        <v>387</v>
      </c>
      <c r="T10" s="1">
        <v>396</v>
      </c>
      <c r="U10" s="1">
        <v>384</v>
      </c>
      <c r="V10" s="1">
        <f t="shared" si="5"/>
        <v>6.2449979983983983</v>
      </c>
    </row>
    <row r="11" spans="1:22" ht="16.2" thickBot="1" x14ac:dyDescent="0.35">
      <c r="A11" s="125">
        <v>6</v>
      </c>
      <c r="B11" s="126" t="s">
        <v>8</v>
      </c>
      <c r="C11" s="138">
        <v>1176.5</v>
      </c>
      <c r="D11" s="128">
        <v>1180</v>
      </c>
      <c r="E11" s="129">
        <f t="shared" si="0"/>
        <v>3.5</v>
      </c>
      <c r="F11" s="139">
        <v>3</v>
      </c>
      <c r="G11" s="128">
        <v>1175</v>
      </c>
      <c r="H11" s="129">
        <f t="shared" si="1"/>
        <v>-1.5</v>
      </c>
      <c r="I11" s="131" t="s">
        <v>14</v>
      </c>
      <c r="J11" s="132">
        <f t="shared" si="6"/>
        <v>6.4291005073286369</v>
      </c>
      <c r="K11" s="128">
        <v>1181</v>
      </c>
      <c r="L11" s="133">
        <f t="shared" si="3"/>
        <v>4.5</v>
      </c>
      <c r="M11" s="134">
        <f>(10.5+10.5+10.5)</f>
        <v>31.5</v>
      </c>
      <c r="N11" s="140"/>
      <c r="O11" s="136">
        <v>2</v>
      </c>
      <c r="P11" s="137"/>
      <c r="Q11" s="99">
        <f t="shared" si="4"/>
        <v>8.5</v>
      </c>
      <c r="S11" s="1">
        <v>389</v>
      </c>
      <c r="T11" s="1">
        <v>399</v>
      </c>
      <c r="U11" s="1">
        <v>387</v>
      </c>
      <c r="V11" s="1">
        <f t="shared" si="5"/>
        <v>6.4291005073286369</v>
      </c>
    </row>
    <row r="12" spans="1:22" ht="16.2" thickBot="1" x14ac:dyDescent="0.35">
      <c r="A12" s="125">
        <v>7</v>
      </c>
      <c r="B12" s="141" t="s">
        <v>11</v>
      </c>
      <c r="C12" s="142">
        <v>1152</v>
      </c>
      <c r="D12" s="128">
        <v>1145</v>
      </c>
      <c r="E12" s="129">
        <f t="shared" si="0"/>
        <v>-7</v>
      </c>
      <c r="F12" s="139">
        <v>1</v>
      </c>
      <c r="G12" s="128">
        <v>1169</v>
      </c>
      <c r="H12" s="129">
        <f t="shared" si="1"/>
        <v>17</v>
      </c>
      <c r="I12" s="143" t="s">
        <v>25</v>
      </c>
      <c r="J12" s="132">
        <f t="shared" si="6"/>
        <v>8.7368949480541058</v>
      </c>
      <c r="K12" s="128">
        <v>1146</v>
      </c>
      <c r="L12" s="133">
        <f t="shared" si="3"/>
        <v>-6</v>
      </c>
      <c r="M12" s="134">
        <f>(10.6+10.4+9.1)</f>
        <v>30.1</v>
      </c>
      <c r="N12" s="140">
        <v>1</v>
      </c>
      <c r="O12" s="136"/>
      <c r="P12" s="137"/>
      <c r="Q12" s="99">
        <f t="shared" si="4"/>
        <v>5</v>
      </c>
      <c r="S12" s="1">
        <v>392</v>
      </c>
      <c r="T12" s="1">
        <v>397</v>
      </c>
      <c r="U12" s="1">
        <v>380</v>
      </c>
      <c r="V12" s="1">
        <f t="shared" si="5"/>
        <v>8.7368949480541058</v>
      </c>
    </row>
    <row r="13" spans="1:22" ht="16.2" thickBot="1" x14ac:dyDescent="0.35">
      <c r="A13" s="125">
        <v>8</v>
      </c>
      <c r="B13" s="126" t="s">
        <v>6</v>
      </c>
      <c r="C13" s="127">
        <v>1167.4000000000001</v>
      </c>
      <c r="D13" s="128">
        <v>1164</v>
      </c>
      <c r="E13" s="129">
        <f t="shared" si="0"/>
        <v>-3.4000000000000909</v>
      </c>
      <c r="F13" s="7">
        <v>4</v>
      </c>
      <c r="G13" s="128">
        <v>1171</v>
      </c>
      <c r="H13" s="129">
        <f t="shared" si="1"/>
        <v>3.5999999999999091</v>
      </c>
      <c r="I13" s="143" t="s">
        <v>27</v>
      </c>
      <c r="J13" s="132">
        <f t="shared" si="6"/>
        <v>11.590225767142472</v>
      </c>
      <c r="K13" s="128">
        <v>1168</v>
      </c>
      <c r="L13" s="133">
        <f t="shared" si="3"/>
        <v>0.59999999999990905</v>
      </c>
      <c r="M13" s="134">
        <f>(10+10.7+10.2)</f>
        <v>30.9</v>
      </c>
      <c r="N13" s="140"/>
      <c r="O13" s="136">
        <v>1</v>
      </c>
      <c r="P13" s="137"/>
      <c r="Q13" s="99">
        <f t="shared" si="4"/>
        <v>1.7999999999997272</v>
      </c>
      <c r="S13" s="1">
        <v>396</v>
      </c>
      <c r="T13" s="1">
        <v>398</v>
      </c>
      <c r="U13" s="1">
        <v>377</v>
      </c>
      <c r="V13" s="1">
        <f t="shared" si="5"/>
        <v>11.590225767142472</v>
      </c>
    </row>
    <row r="14" spans="1:22" ht="16.2" thickBot="1" x14ac:dyDescent="0.35">
      <c r="A14" s="94">
        <v>9</v>
      </c>
      <c r="B14" s="3" t="s">
        <v>5</v>
      </c>
      <c r="C14" s="6">
        <v>1171.8</v>
      </c>
      <c r="D14" s="8">
        <v>1168</v>
      </c>
      <c r="E14" s="89">
        <f t="shared" si="0"/>
        <v>-3.7999999999999545</v>
      </c>
      <c r="F14" s="9">
        <v>2</v>
      </c>
      <c r="G14" s="8">
        <v>1166</v>
      </c>
      <c r="H14" s="90">
        <f t="shared" si="1"/>
        <v>-5.7999999999999545</v>
      </c>
      <c r="I14" s="4" t="s">
        <v>18</v>
      </c>
      <c r="J14" s="10">
        <f t="shared" si="6"/>
        <v>8.0829037686547611</v>
      </c>
      <c r="K14" s="8">
        <v>1162</v>
      </c>
      <c r="L14" s="91">
        <f t="shared" si="3"/>
        <v>-9.7999999999999545</v>
      </c>
      <c r="M14" s="93">
        <f>(10.5+10.1+9.4)</f>
        <v>30</v>
      </c>
      <c r="N14" s="86"/>
      <c r="O14" s="87"/>
      <c r="P14" s="88"/>
      <c r="Q14" s="100">
        <f t="shared" si="4"/>
        <v>-19.399999999999864</v>
      </c>
      <c r="S14" s="1">
        <v>390</v>
      </c>
      <c r="T14" s="1">
        <v>396</v>
      </c>
      <c r="U14" s="1">
        <v>380</v>
      </c>
      <c r="V14" s="1">
        <f t="shared" si="5"/>
        <v>8.0829037686547611</v>
      </c>
    </row>
  </sheetData>
  <mergeCells count="20">
    <mergeCell ref="Q2:Q5"/>
    <mergeCell ref="B2:B5"/>
    <mergeCell ref="C2:C5"/>
    <mergeCell ref="E2:E5"/>
    <mergeCell ref="I2:J2"/>
    <mergeCell ref="K2:K5"/>
    <mergeCell ref="I3:I5"/>
    <mergeCell ref="J3:J5"/>
    <mergeCell ref="M3:M5"/>
    <mergeCell ref="L2:L5"/>
    <mergeCell ref="N2:P4"/>
    <mergeCell ref="D1:F1"/>
    <mergeCell ref="K1:M1"/>
    <mergeCell ref="G1:J1"/>
    <mergeCell ref="N1:P1"/>
    <mergeCell ref="A2:A5"/>
    <mergeCell ref="D2:D5"/>
    <mergeCell ref="F3:F5"/>
    <mergeCell ref="G2:G5"/>
    <mergeCell ref="H2:H5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C222-8567-4375-945C-39F4A30DCBB9}">
  <sheetPr>
    <pageSetUpPr fitToPage="1"/>
  </sheetPr>
  <dimension ref="A1:O19"/>
  <sheetViews>
    <sheetView zoomScale="90" zoomScaleNormal="90" workbookViewId="0">
      <selection activeCell="O25" sqref="O25"/>
    </sheetView>
  </sheetViews>
  <sheetFormatPr baseColWidth="10" defaultColWidth="11.44140625" defaultRowHeight="15.6" x14ac:dyDescent="0.3"/>
  <cols>
    <col min="1" max="1" width="3.33203125" style="1" customWidth="1"/>
    <col min="2" max="2" width="19.109375" style="1" customWidth="1"/>
    <col min="3" max="3" width="15.44140625" style="1" customWidth="1"/>
    <col min="4" max="4" width="9.33203125" style="1" customWidth="1"/>
    <col min="5" max="5" width="14.33203125" style="1" customWidth="1"/>
    <col min="6" max="6" width="12.109375" style="1" customWidth="1"/>
    <col min="7" max="7" width="9.6640625" style="1" customWidth="1"/>
    <col min="8" max="8" width="11" style="1" customWidth="1"/>
    <col min="9" max="9" width="10.44140625" style="1" bestFit="1" customWidth="1"/>
    <col min="10" max="10" width="11.6640625" style="1" customWidth="1"/>
    <col min="11" max="11" width="9.44140625" style="1" customWidth="1"/>
    <col min="12" max="12" width="15" style="1" customWidth="1"/>
    <col min="13" max="13" width="12.33203125" style="1" customWidth="1"/>
    <col min="14" max="14" width="30" style="1" customWidth="1"/>
    <col min="15" max="16384" width="11.44140625" style="1"/>
  </cols>
  <sheetData>
    <row r="1" spans="1:15" ht="21.6" thickBot="1" x14ac:dyDescent="0.45">
      <c r="B1" s="158" t="s">
        <v>59</v>
      </c>
      <c r="D1" s="164" t="s">
        <v>56</v>
      </c>
      <c r="E1" s="165"/>
      <c r="F1" s="166"/>
      <c r="G1" s="164" t="s">
        <v>57</v>
      </c>
      <c r="H1" s="165"/>
      <c r="I1" s="165"/>
      <c r="J1" s="166"/>
      <c r="K1" s="167" t="s">
        <v>58</v>
      </c>
      <c r="L1" s="168"/>
      <c r="M1" s="169"/>
      <c r="N1" s="159" t="s">
        <v>33</v>
      </c>
    </row>
    <row r="2" spans="1:15" ht="21" customHeight="1" thickBot="1" x14ac:dyDescent="0.35">
      <c r="A2" s="211" t="s">
        <v>28</v>
      </c>
      <c r="B2" s="214" t="s">
        <v>0</v>
      </c>
      <c r="C2" s="214" t="s">
        <v>32</v>
      </c>
      <c r="D2" s="173" t="s">
        <v>55</v>
      </c>
      <c r="E2" s="11" t="s">
        <v>29</v>
      </c>
      <c r="F2" s="219" t="s">
        <v>2</v>
      </c>
      <c r="G2" s="173" t="s">
        <v>55</v>
      </c>
      <c r="H2" s="222" t="s">
        <v>29</v>
      </c>
      <c r="I2" s="223"/>
      <c r="J2" s="219" t="s">
        <v>2</v>
      </c>
      <c r="K2" s="173" t="s">
        <v>50</v>
      </c>
      <c r="L2" s="11" t="s">
        <v>29</v>
      </c>
      <c r="M2" s="224" t="s">
        <v>2</v>
      </c>
      <c r="N2" s="173" t="s">
        <v>50</v>
      </c>
      <c r="O2" s="202" t="s">
        <v>1</v>
      </c>
    </row>
    <row r="3" spans="1:15" x14ac:dyDescent="0.3">
      <c r="A3" s="212"/>
      <c r="B3" s="215"/>
      <c r="C3" s="215"/>
      <c r="D3" s="217"/>
      <c r="E3" s="205" t="s">
        <v>34</v>
      </c>
      <c r="F3" s="220"/>
      <c r="G3" s="217"/>
      <c r="H3" s="205" t="s">
        <v>35</v>
      </c>
      <c r="I3" s="205" t="s">
        <v>36</v>
      </c>
      <c r="J3" s="220"/>
      <c r="K3" s="217"/>
      <c r="L3" s="208" t="s">
        <v>37</v>
      </c>
      <c r="M3" s="225"/>
      <c r="N3" s="217"/>
      <c r="O3" s="203"/>
    </row>
    <row r="4" spans="1:15" ht="15.45" customHeight="1" x14ac:dyDescent="0.3">
      <c r="A4" s="212"/>
      <c r="B4" s="215"/>
      <c r="C4" s="215"/>
      <c r="D4" s="217"/>
      <c r="E4" s="206"/>
      <c r="F4" s="220"/>
      <c r="G4" s="217"/>
      <c r="H4" s="206"/>
      <c r="I4" s="206"/>
      <c r="J4" s="220"/>
      <c r="K4" s="217"/>
      <c r="L4" s="209"/>
      <c r="M4" s="225"/>
      <c r="N4" s="217"/>
      <c r="O4" s="203"/>
    </row>
    <row r="5" spans="1:15" ht="16.2" thickBot="1" x14ac:dyDescent="0.35">
      <c r="A5" s="213"/>
      <c r="B5" s="216"/>
      <c r="C5" s="216"/>
      <c r="D5" s="218"/>
      <c r="E5" s="207"/>
      <c r="F5" s="221"/>
      <c r="G5" s="218"/>
      <c r="H5" s="207"/>
      <c r="I5" s="207"/>
      <c r="J5" s="221"/>
      <c r="K5" s="218"/>
      <c r="L5" s="210"/>
      <c r="M5" s="226"/>
      <c r="N5" s="218"/>
      <c r="O5" s="204"/>
    </row>
    <row r="6" spans="1:15" ht="16.05" customHeight="1" x14ac:dyDescent="0.3">
      <c r="A6" s="12">
        <v>1</v>
      </c>
      <c r="B6" s="13" t="s">
        <v>38</v>
      </c>
      <c r="C6" s="14">
        <v>622.48</v>
      </c>
      <c r="D6" s="15">
        <v>633.5</v>
      </c>
      <c r="E6" s="16">
        <v>10.9</v>
      </c>
      <c r="F6" s="17">
        <v>11.02</v>
      </c>
      <c r="G6" s="15">
        <v>632.29999999999995</v>
      </c>
      <c r="H6" s="18">
        <v>10</v>
      </c>
      <c r="I6" s="19"/>
      <c r="J6" s="20">
        <f t="shared" ref="J6:J19" si="0">SUM(G6-C6)</f>
        <v>9.8199999999999363</v>
      </c>
      <c r="K6" s="15">
        <v>628.20000000000005</v>
      </c>
      <c r="L6" s="21">
        <f>(105.9-103.8)</f>
        <v>2.1000000000000085</v>
      </c>
      <c r="M6" s="22">
        <f t="shared" ref="M6:M19" si="1">SUM(K6-C6)</f>
        <v>5.7200000000000273</v>
      </c>
      <c r="N6" s="160">
        <v>3</v>
      </c>
      <c r="O6" s="23">
        <f t="shared" ref="O6:O19" si="2">SUM(F6+J6+M6+N6)</f>
        <v>29.559999999999963</v>
      </c>
    </row>
    <row r="7" spans="1:15" x14ac:dyDescent="0.3">
      <c r="A7" s="24">
        <v>2</v>
      </c>
      <c r="B7" s="25" t="s">
        <v>6</v>
      </c>
      <c r="C7" s="26">
        <v>624.52</v>
      </c>
      <c r="D7" s="27">
        <v>631.79999999999995</v>
      </c>
      <c r="E7" s="28">
        <v>10.4</v>
      </c>
      <c r="F7" s="29">
        <v>7.28</v>
      </c>
      <c r="G7" s="27">
        <v>627.5</v>
      </c>
      <c r="H7" s="30">
        <v>10.199999999999999</v>
      </c>
      <c r="I7" s="30"/>
      <c r="J7" s="31">
        <f t="shared" si="0"/>
        <v>2.9800000000000182</v>
      </c>
      <c r="K7" s="27">
        <v>633.9</v>
      </c>
      <c r="L7" s="30">
        <f>(106.9-104.4)</f>
        <v>2.5</v>
      </c>
      <c r="M7" s="32">
        <f t="shared" si="1"/>
        <v>9.3799999999999955</v>
      </c>
      <c r="N7" s="161">
        <v>5</v>
      </c>
      <c r="O7" s="23">
        <f t="shared" si="2"/>
        <v>24.640000000000015</v>
      </c>
    </row>
    <row r="8" spans="1:15" x14ac:dyDescent="0.3">
      <c r="A8" s="33">
        <v>3</v>
      </c>
      <c r="B8" s="34" t="s">
        <v>8</v>
      </c>
      <c r="C8" s="35">
        <v>627.96</v>
      </c>
      <c r="D8" s="36">
        <v>631.20000000000005</v>
      </c>
      <c r="E8" s="37">
        <v>10.8</v>
      </c>
      <c r="F8" s="38">
        <v>3.24</v>
      </c>
      <c r="G8" s="36">
        <v>628.29999999999995</v>
      </c>
      <c r="H8" s="37">
        <v>10.8</v>
      </c>
      <c r="I8" s="37">
        <v>9.9</v>
      </c>
      <c r="J8" s="39">
        <f t="shared" si="0"/>
        <v>0.33999999999991815</v>
      </c>
      <c r="K8" s="36">
        <v>630.29999999999995</v>
      </c>
      <c r="L8" s="37">
        <f>(105.8-103.5)</f>
        <v>2.2999999999999972</v>
      </c>
      <c r="M8" s="40">
        <f t="shared" si="1"/>
        <v>2.3399999999999181</v>
      </c>
      <c r="N8" s="162">
        <v>6</v>
      </c>
      <c r="O8" s="23">
        <f t="shared" si="2"/>
        <v>11.919999999999837</v>
      </c>
    </row>
    <row r="9" spans="1:15" x14ac:dyDescent="0.3">
      <c r="A9" s="41">
        <v>4</v>
      </c>
      <c r="B9" s="42" t="s">
        <v>7</v>
      </c>
      <c r="C9" s="43">
        <v>628.52</v>
      </c>
      <c r="D9" s="44">
        <v>628</v>
      </c>
      <c r="E9" s="45">
        <v>10.8</v>
      </c>
      <c r="F9" s="46">
        <v>-0.52</v>
      </c>
      <c r="G9" s="47">
        <v>629.70000000000005</v>
      </c>
      <c r="H9" s="45">
        <v>10.5</v>
      </c>
      <c r="I9" s="45"/>
      <c r="J9" s="48">
        <f t="shared" si="0"/>
        <v>1.1800000000000637</v>
      </c>
      <c r="K9" s="47">
        <v>631.20000000000005</v>
      </c>
      <c r="L9" s="49">
        <f>(105.6-104.6)</f>
        <v>1</v>
      </c>
      <c r="M9" s="50">
        <f t="shared" si="1"/>
        <v>2.6800000000000637</v>
      </c>
      <c r="N9" s="163">
        <v>8</v>
      </c>
      <c r="O9" s="23">
        <f t="shared" si="2"/>
        <v>11.340000000000128</v>
      </c>
    </row>
    <row r="10" spans="1:15" x14ac:dyDescent="0.3">
      <c r="A10" s="41">
        <v>5</v>
      </c>
      <c r="B10" s="42" t="s">
        <v>9</v>
      </c>
      <c r="C10" s="43">
        <v>626.52</v>
      </c>
      <c r="D10" s="47">
        <v>629.4</v>
      </c>
      <c r="E10" s="45">
        <v>10.199999999999999</v>
      </c>
      <c r="F10" s="46">
        <v>2.88</v>
      </c>
      <c r="G10" s="47">
        <v>625.20000000000005</v>
      </c>
      <c r="H10" s="45">
        <v>10.199999999999999</v>
      </c>
      <c r="I10" s="45"/>
      <c r="J10" s="48">
        <f t="shared" si="0"/>
        <v>-1.3199999999999363</v>
      </c>
      <c r="K10" s="47">
        <v>628.4</v>
      </c>
      <c r="L10" s="45">
        <f>(106.2-102.7)</f>
        <v>3.5</v>
      </c>
      <c r="M10" s="50">
        <f t="shared" si="1"/>
        <v>1.8799999999999955</v>
      </c>
      <c r="N10" s="163">
        <v>7</v>
      </c>
      <c r="O10" s="23">
        <f t="shared" si="2"/>
        <v>10.440000000000058</v>
      </c>
    </row>
    <row r="11" spans="1:15" x14ac:dyDescent="0.3">
      <c r="A11" s="41">
        <v>6</v>
      </c>
      <c r="B11" s="42" t="s">
        <v>39</v>
      </c>
      <c r="C11" s="43">
        <v>628.84</v>
      </c>
      <c r="D11" s="47">
        <v>630.20000000000005</v>
      </c>
      <c r="E11" s="45">
        <v>10.6</v>
      </c>
      <c r="F11" s="46">
        <v>1.36</v>
      </c>
      <c r="G11" s="44">
        <v>632</v>
      </c>
      <c r="H11" s="45">
        <v>10.8</v>
      </c>
      <c r="I11" s="52">
        <v>10.6</v>
      </c>
      <c r="J11" s="48">
        <f t="shared" si="0"/>
        <v>3.1599999999999682</v>
      </c>
      <c r="K11" s="47">
        <v>631.20000000000005</v>
      </c>
      <c r="L11" s="45">
        <f>(106.4-103.9)</f>
        <v>2.5</v>
      </c>
      <c r="M11" s="50">
        <f t="shared" si="1"/>
        <v>2.3600000000000136</v>
      </c>
      <c r="N11" s="163">
        <v>2</v>
      </c>
      <c r="O11" s="23">
        <f t="shared" si="2"/>
        <v>8.8799999999999812</v>
      </c>
    </row>
    <row r="12" spans="1:15" x14ac:dyDescent="0.3">
      <c r="A12" s="41">
        <v>7</v>
      </c>
      <c r="B12" s="42" t="s">
        <v>3</v>
      </c>
      <c r="C12" s="43">
        <v>630.38</v>
      </c>
      <c r="D12" s="47">
        <v>634.1</v>
      </c>
      <c r="E12" s="53">
        <v>10.8</v>
      </c>
      <c r="F12" s="54">
        <v>3.72</v>
      </c>
      <c r="G12" s="44">
        <v>629</v>
      </c>
      <c r="H12" s="45">
        <v>10.5</v>
      </c>
      <c r="I12" s="45"/>
      <c r="J12" s="48">
        <f t="shared" si="0"/>
        <v>-1.3799999999999955</v>
      </c>
      <c r="K12" s="47">
        <v>631.79999999999995</v>
      </c>
      <c r="L12" s="45">
        <f>(106.5-104.9)</f>
        <v>1.5999999999999943</v>
      </c>
      <c r="M12" s="50">
        <f t="shared" si="1"/>
        <v>1.4199999999999591</v>
      </c>
      <c r="N12" s="163">
        <v>4</v>
      </c>
      <c r="O12" s="23">
        <f t="shared" si="2"/>
        <v>7.7599999999999643</v>
      </c>
    </row>
    <row r="13" spans="1:15" x14ac:dyDescent="0.3">
      <c r="A13" s="41">
        <v>8</v>
      </c>
      <c r="B13" s="42" t="s">
        <v>40</v>
      </c>
      <c r="C13" s="43">
        <v>626.46</v>
      </c>
      <c r="D13" s="47">
        <v>629.70000000000005</v>
      </c>
      <c r="E13" s="45">
        <v>10.8</v>
      </c>
      <c r="F13" s="46">
        <v>3.24</v>
      </c>
      <c r="G13" s="47">
        <v>625.6</v>
      </c>
      <c r="H13" s="45">
        <v>10.6</v>
      </c>
      <c r="I13" s="45"/>
      <c r="J13" s="48">
        <f t="shared" si="0"/>
        <v>-0.86000000000001364</v>
      </c>
      <c r="K13" s="44">
        <v>629</v>
      </c>
      <c r="L13" s="45">
        <f>(105.8-103.4)</f>
        <v>2.3999999999999915</v>
      </c>
      <c r="M13" s="50">
        <f t="shared" si="1"/>
        <v>2.5399999999999636</v>
      </c>
      <c r="N13" s="163">
        <v>1</v>
      </c>
      <c r="O13" s="23">
        <f t="shared" si="2"/>
        <v>5.9199999999999502</v>
      </c>
    </row>
    <row r="14" spans="1:15" ht="15" customHeight="1" x14ac:dyDescent="0.3">
      <c r="A14" s="41">
        <v>9</v>
      </c>
      <c r="B14" s="55" t="s">
        <v>11</v>
      </c>
      <c r="C14" s="43">
        <v>622.82000000000005</v>
      </c>
      <c r="D14" s="47">
        <v>624.79999999999995</v>
      </c>
      <c r="E14" s="45">
        <v>10.5</v>
      </c>
      <c r="F14" s="46">
        <v>1.98</v>
      </c>
      <c r="G14" s="47">
        <v>619.5</v>
      </c>
      <c r="H14" s="45">
        <v>10.3</v>
      </c>
      <c r="I14" s="45"/>
      <c r="J14" s="48">
        <f t="shared" si="0"/>
        <v>-3.32000000000005</v>
      </c>
      <c r="K14" s="47">
        <v>624.29999999999995</v>
      </c>
      <c r="L14" s="45">
        <f>(105.2-102.4)</f>
        <v>2.7999999999999972</v>
      </c>
      <c r="M14" s="50">
        <f t="shared" si="1"/>
        <v>1.4799999999999045</v>
      </c>
      <c r="N14" s="51"/>
      <c r="O14" s="23">
        <f t="shared" si="2"/>
        <v>0.13999999999985446</v>
      </c>
    </row>
    <row r="15" spans="1:15" x14ac:dyDescent="0.3">
      <c r="A15" s="41">
        <v>10</v>
      </c>
      <c r="B15" s="42" t="s">
        <v>10</v>
      </c>
      <c r="C15" s="56">
        <v>625</v>
      </c>
      <c r="D15" s="47">
        <v>625.5</v>
      </c>
      <c r="E15" s="45">
        <v>9.9</v>
      </c>
      <c r="F15" s="46">
        <v>0.5</v>
      </c>
      <c r="G15" s="47">
        <v>621.70000000000005</v>
      </c>
      <c r="H15" s="45">
        <v>10.3</v>
      </c>
      <c r="I15" s="45"/>
      <c r="J15" s="48">
        <f t="shared" si="0"/>
        <v>-3.2999999999999545</v>
      </c>
      <c r="K15" s="47">
        <v>626.6</v>
      </c>
      <c r="L15" s="45">
        <f>(105-103.5)</f>
        <v>1.5</v>
      </c>
      <c r="M15" s="50">
        <f t="shared" si="1"/>
        <v>1.6000000000000227</v>
      </c>
      <c r="N15" s="51"/>
      <c r="O15" s="23">
        <f t="shared" si="2"/>
        <v>-1.1999999999999318</v>
      </c>
    </row>
    <row r="16" spans="1:15" x14ac:dyDescent="0.3">
      <c r="A16" s="41">
        <v>11</v>
      </c>
      <c r="B16" s="42" t="s">
        <v>4</v>
      </c>
      <c r="C16" s="56">
        <v>628.79999999999995</v>
      </c>
      <c r="D16" s="47">
        <v>627.1</v>
      </c>
      <c r="E16" s="53">
        <v>10.6</v>
      </c>
      <c r="F16" s="54">
        <v>-1.7</v>
      </c>
      <c r="G16" s="47">
        <v>622.6</v>
      </c>
      <c r="H16" s="45">
        <v>10.1</v>
      </c>
      <c r="I16" s="45"/>
      <c r="J16" s="48">
        <f t="shared" si="0"/>
        <v>-6.1999999999999318</v>
      </c>
      <c r="K16" s="47">
        <v>623.9</v>
      </c>
      <c r="L16" s="45">
        <f>(106.3-102.8)</f>
        <v>3.5</v>
      </c>
      <c r="M16" s="50">
        <f t="shared" si="1"/>
        <v>-4.8999999999999773</v>
      </c>
      <c r="N16" s="51"/>
      <c r="O16" s="23">
        <f t="shared" si="2"/>
        <v>-12.799999999999908</v>
      </c>
    </row>
    <row r="17" spans="1:15" x14ac:dyDescent="0.3">
      <c r="A17" s="41">
        <v>12</v>
      </c>
      <c r="B17" s="42" t="s">
        <v>5</v>
      </c>
      <c r="C17" s="43">
        <v>627.54</v>
      </c>
      <c r="D17" s="47">
        <v>622.79999999999995</v>
      </c>
      <c r="E17" s="53">
        <v>10.199999999999999</v>
      </c>
      <c r="F17" s="54">
        <v>-4.74</v>
      </c>
      <c r="G17" s="47">
        <v>624.5</v>
      </c>
      <c r="H17" s="45">
        <v>10.4</v>
      </c>
      <c r="I17" s="45"/>
      <c r="J17" s="48">
        <f t="shared" si="0"/>
        <v>-3.0399999999999636</v>
      </c>
      <c r="K17" s="47">
        <v>621.29999999999995</v>
      </c>
      <c r="L17" s="49">
        <f>(105.6-102.1)</f>
        <v>3.5</v>
      </c>
      <c r="M17" s="50">
        <f t="shared" si="1"/>
        <v>-6.2400000000000091</v>
      </c>
      <c r="N17" s="51"/>
      <c r="O17" s="23">
        <f t="shared" si="2"/>
        <v>-14.019999999999973</v>
      </c>
    </row>
    <row r="18" spans="1:15" x14ac:dyDescent="0.3">
      <c r="A18" s="41">
        <v>13</v>
      </c>
      <c r="B18" s="42" t="s">
        <v>41</v>
      </c>
      <c r="C18" s="43">
        <v>624.76</v>
      </c>
      <c r="D18" s="47">
        <v>620.20000000000005</v>
      </c>
      <c r="E18" s="45">
        <v>9.6999999999999993</v>
      </c>
      <c r="F18" s="46">
        <v>-4.5599999999999996</v>
      </c>
      <c r="G18" s="47">
        <v>620.4</v>
      </c>
      <c r="H18" s="45">
        <v>10.6</v>
      </c>
      <c r="I18" s="45"/>
      <c r="J18" s="48">
        <f t="shared" si="0"/>
        <v>-4.3600000000000136</v>
      </c>
      <c r="K18" s="47">
        <v>619.6</v>
      </c>
      <c r="L18" s="52">
        <f>(105.6-101.4)</f>
        <v>4.1999999999999886</v>
      </c>
      <c r="M18" s="50">
        <f t="shared" si="1"/>
        <v>-5.1599999999999682</v>
      </c>
      <c r="N18" s="51"/>
      <c r="O18" s="23">
        <f t="shared" si="2"/>
        <v>-14.079999999999981</v>
      </c>
    </row>
    <row r="19" spans="1:15" ht="16.2" thickBot="1" x14ac:dyDescent="0.35">
      <c r="A19" s="57">
        <v>14</v>
      </c>
      <c r="B19" s="58" t="s">
        <v>42</v>
      </c>
      <c r="C19" s="59">
        <v>624.66</v>
      </c>
      <c r="D19" s="60">
        <v>615.4</v>
      </c>
      <c r="E19" s="61">
        <v>10.8</v>
      </c>
      <c r="F19" s="62">
        <v>-9.26</v>
      </c>
      <c r="G19" s="60">
        <v>620.5</v>
      </c>
      <c r="H19" s="61">
        <v>10.7</v>
      </c>
      <c r="I19" s="61"/>
      <c r="J19" s="63">
        <f t="shared" si="0"/>
        <v>-4.1599999999999682</v>
      </c>
      <c r="K19" s="60">
        <v>623.79999999999995</v>
      </c>
      <c r="L19" s="61">
        <f>(104.8-103.5)</f>
        <v>1.2999999999999972</v>
      </c>
      <c r="M19" s="64">
        <f t="shared" si="1"/>
        <v>-0.86000000000001364</v>
      </c>
      <c r="N19" s="65"/>
      <c r="O19" s="23">
        <f t="shared" si="2"/>
        <v>-14.279999999999982</v>
      </c>
    </row>
  </sheetData>
  <sortState ref="A6:O19">
    <sortCondition descending="1" ref="O6:O19"/>
  </sortState>
  <mergeCells count="19">
    <mergeCell ref="A2:A5"/>
    <mergeCell ref="B2:B5"/>
    <mergeCell ref="C2:C5"/>
    <mergeCell ref="D2:D5"/>
    <mergeCell ref="F2:F5"/>
    <mergeCell ref="E3:E5"/>
    <mergeCell ref="D1:F1"/>
    <mergeCell ref="G1:J1"/>
    <mergeCell ref="K1:M1"/>
    <mergeCell ref="O2:O5"/>
    <mergeCell ref="H3:H5"/>
    <mergeCell ref="I3:I5"/>
    <mergeCell ref="L3:L5"/>
    <mergeCell ref="G2:G5"/>
    <mergeCell ref="H2:I2"/>
    <mergeCell ref="J2:J5"/>
    <mergeCell ref="K2:K5"/>
    <mergeCell ref="M2:M5"/>
    <mergeCell ref="N2:N5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E7FEC-7526-F847-8CAF-3B0F6F209AFF}">
  <dimension ref="A1:F16"/>
  <sheetViews>
    <sheetView workbookViewId="0">
      <selection activeCell="E18" sqref="E18"/>
    </sheetView>
  </sheetViews>
  <sheetFormatPr baseColWidth="10" defaultRowHeight="14.4" x14ac:dyDescent="0.3"/>
  <cols>
    <col min="1" max="1" width="15.33203125" customWidth="1"/>
    <col min="2" max="2" width="3.109375" customWidth="1"/>
    <col min="3" max="3" width="18.6640625" customWidth="1"/>
  </cols>
  <sheetData>
    <row r="1" spans="1:6" ht="15" thickBot="1" x14ac:dyDescent="0.35">
      <c r="A1" t="s">
        <v>45</v>
      </c>
    </row>
    <row r="2" spans="1:6" ht="15" thickBot="1" x14ac:dyDescent="0.35">
      <c r="D2" s="75" t="s">
        <v>43</v>
      </c>
      <c r="E2" s="76" t="s">
        <v>44</v>
      </c>
      <c r="F2" s="77" t="s">
        <v>1</v>
      </c>
    </row>
    <row r="3" spans="1:6" ht="16.05" customHeight="1" x14ac:dyDescent="0.3">
      <c r="B3" s="81">
        <v>1</v>
      </c>
      <c r="C3" s="84" t="s">
        <v>38</v>
      </c>
      <c r="D3" s="66" cm="1">
        <f t="array" ref="D3:D16">VALUE(Luftgewehr!O6:O19)</f>
        <v>29.559999999999963</v>
      </c>
      <c r="E3" s="69"/>
      <c r="F3" s="72">
        <f t="shared" ref="F3:F16" si="0">SUM(D3+E3)</f>
        <v>29.559999999999963</v>
      </c>
    </row>
    <row r="4" spans="1:6" ht="16.95" customHeight="1" x14ac:dyDescent="0.3">
      <c r="B4" s="82">
        <v>2</v>
      </c>
      <c r="C4" s="85" t="s">
        <v>6</v>
      </c>
      <c r="D4" s="67">
        <v>24.640000000000015</v>
      </c>
      <c r="E4" s="70"/>
      <c r="F4" s="73">
        <f t="shared" si="0"/>
        <v>24.640000000000015</v>
      </c>
    </row>
    <row r="5" spans="1:6" ht="15" customHeight="1" x14ac:dyDescent="0.3">
      <c r="B5" s="82">
        <v>3</v>
      </c>
      <c r="C5" s="85" t="s">
        <v>8</v>
      </c>
      <c r="D5" s="67">
        <v>11.919999999999837</v>
      </c>
      <c r="E5" s="70"/>
      <c r="F5" s="73">
        <f t="shared" si="0"/>
        <v>11.919999999999837</v>
      </c>
    </row>
    <row r="6" spans="1:6" ht="16.95" customHeight="1" x14ac:dyDescent="0.3">
      <c r="B6" s="82">
        <v>4</v>
      </c>
      <c r="C6" s="78" t="s">
        <v>7</v>
      </c>
      <c r="D6" s="67">
        <v>11.340000000000128</v>
      </c>
      <c r="E6" s="70">
        <v>24.5</v>
      </c>
      <c r="F6" s="73">
        <f t="shared" si="0"/>
        <v>35.840000000000131</v>
      </c>
    </row>
    <row r="7" spans="1:6" x14ac:dyDescent="0.3">
      <c r="B7" s="82">
        <v>5</v>
      </c>
      <c r="C7" s="78" t="s">
        <v>9</v>
      </c>
      <c r="D7" s="67">
        <v>10.440000000000058</v>
      </c>
      <c r="E7" s="70"/>
      <c r="F7" s="73">
        <f t="shared" si="0"/>
        <v>10.440000000000058</v>
      </c>
    </row>
    <row r="8" spans="1:6" ht="15" customHeight="1" x14ac:dyDescent="0.3">
      <c r="B8" s="82">
        <v>6</v>
      </c>
      <c r="C8" s="78" t="s">
        <v>39</v>
      </c>
      <c r="D8" s="67">
        <v>8.8799999999999812</v>
      </c>
      <c r="E8" s="70"/>
      <c r="F8" s="73">
        <f t="shared" si="0"/>
        <v>8.8799999999999812</v>
      </c>
    </row>
    <row r="9" spans="1:6" ht="15" customHeight="1" x14ac:dyDescent="0.3">
      <c r="B9" s="82">
        <v>7</v>
      </c>
      <c r="C9" s="78" t="s">
        <v>3</v>
      </c>
      <c r="D9" s="67">
        <v>7.7599999999999643</v>
      </c>
      <c r="E9" s="70">
        <v>24</v>
      </c>
      <c r="F9" s="73">
        <f t="shared" si="0"/>
        <v>31.759999999999962</v>
      </c>
    </row>
    <row r="10" spans="1:6" x14ac:dyDescent="0.3">
      <c r="B10" s="82">
        <v>8</v>
      </c>
      <c r="C10" s="78" t="s">
        <v>40</v>
      </c>
      <c r="D10" s="67">
        <v>5.9199999999999502</v>
      </c>
      <c r="E10" s="70"/>
      <c r="F10" s="73">
        <f t="shared" si="0"/>
        <v>5.9199999999999502</v>
      </c>
    </row>
    <row r="11" spans="1:6" ht="15" customHeight="1" x14ac:dyDescent="0.3">
      <c r="B11" s="82">
        <v>9</v>
      </c>
      <c r="C11" s="79" t="s">
        <v>11</v>
      </c>
      <c r="D11" s="67">
        <v>0.13999999999985446</v>
      </c>
      <c r="E11" s="70">
        <v>4</v>
      </c>
      <c r="F11" s="73">
        <f t="shared" si="0"/>
        <v>4.1399999999998549</v>
      </c>
    </row>
    <row r="12" spans="1:6" ht="15" customHeight="1" x14ac:dyDescent="0.3">
      <c r="B12" s="82">
        <v>10</v>
      </c>
      <c r="C12" s="78" t="s">
        <v>10</v>
      </c>
      <c r="D12" s="67">
        <v>-1.1999999999999318</v>
      </c>
      <c r="E12" s="70">
        <v>21.2</v>
      </c>
      <c r="F12" s="73">
        <f t="shared" si="0"/>
        <v>20.000000000000068</v>
      </c>
    </row>
    <row r="13" spans="1:6" ht="15" customHeight="1" x14ac:dyDescent="0.3">
      <c r="B13" s="82">
        <v>11</v>
      </c>
      <c r="C13" s="78" t="s">
        <v>4</v>
      </c>
      <c r="D13" s="67">
        <v>-12.799999999999908</v>
      </c>
      <c r="E13" s="70">
        <v>16.989999999999998</v>
      </c>
      <c r="F13" s="73">
        <f t="shared" si="0"/>
        <v>4.1900000000000901</v>
      </c>
    </row>
    <row r="14" spans="1:6" ht="15" customHeight="1" x14ac:dyDescent="0.3">
      <c r="B14" s="82">
        <v>12</v>
      </c>
      <c r="C14" s="78" t="s">
        <v>5</v>
      </c>
      <c r="D14" s="67">
        <v>-14.019999999999973</v>
      </c>
      <c r="E14" s="70"/>
      <c r="F14" s="73">
        <f t="shared" si="0"/>
        <v>-14.019999999999973</v>
      </c>
    </row>
    <row r="15" spans="1:6" ht="15" customHeight="1" x14ac:dyDescent="0.3">
      <c r="B15" s="82">
        <v>13</v>
      </c>
      <c r="C15" s="78" t="s">
        <v>41</v>
      </c>
      <c r="D15" s="67">
        <v>-14.079999999999981</v>
      </c>
      <c r="E15" s="70"/>
      <c r="F15" s="73">
        <f t="shared" si="0"/>
        <v>-14.079999999999981</v>
      </c>
    </row>
    <row r="16" spans="1:6" ht="15" thickBot="1" x14ac:dyDescent="0.35">
      <c r="B16" s="83">
        <v>14</v>
      </c>
      <c r="C16" s="80" t="s">
        <v>42</v>
      </c>
      <c r="D16" s="68">
        <v>-14.279999999999982</v>
      </c>
      <c r="E16" s="71"/>
      <c r="F16" s="74">
        <f t="shared" si="0"/>
        <v>-14.279999999999982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KK 3x40</vt:lpstr>
      <vt:lpstr>Luftgewehr</vt:lpstr>
      <vt:lpstr>Shooter Over All</vt:lpstr>
      <vt:lpstr>'KK 3x40'!Druckbereich</vt:lpstr>
    </vt:vector>
  </TitlesOfParts>
  <Company>Österreichischer Schützenbund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Melmer</dc:creator>
  <cp:lastModifiedBy>Margit Melmer</cp:lastModifiedBy>
  <cp:lastPrinted>2021-03-18T17:04:22Z</cp:lastPrinted>
  <dcterms:created xsi:type="dcterms:W3CDTF">2021-01-28T18:01:28Z</dcterms:created>
  <dcterms:modified xsi:type="dcterms:W3CDTF">2021-03-19T07:02:54Z</dcterms:modified>
</cp:coreProperties>
</file>